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Kalkulator separacji kabli\"/>
    </mc:Choice>
  </mc:AlternateContent>
  <bookViews>
    <workbookView xWindow="-15" yWindow="225" windowWidth="20175" windowHeight="11520"/>
  </bookViews>
  <sheets>
    <sheet name="Korytka kablowe" sheetId="1" r:id="rId1"/>
    <sheet name="Korytka siatkowe i drabinki" sheetId="3" r:id="rId2"/>
    <sheet name="Rury kablowe" sheetId="4" r:id="rId3"/>
    <sheet name="Odległość separacji kabli" sheetId="5" r:id="rId4"/>
  </sheets>
  <definedNames>
    <definedName name="Koncentryc">'Odległość separacji kabli'!$C$31</definedName>
    <definedName name="sdff">'Odległość separacji kabli'!$C$31</definedName>
  </definedNames>
  <calcPr calcId="152511"/>
</workbook>
</file>

<file path=xl/calcChain.xml><?xml version="1.0" encoding="utf-8"?>
<calcChain xmlns="http://schemas.openxmlformats.org/spreadsheetml/2006/main">
  <c r="I22" i="4" l="1"/>
  <c r="I21" i="4"/>
  <c r="I20" i="4"/>
  <c r="I19" i="4"/>
  <c r="I18" i="4"/>
  <c r="I17" i="4"/>
  <c r="I16" i="4"/>
  <c r="I15" i="4"/>
  <c r="I24" i="3"/>
  <c r="I23" i="3"/>
  <c r="I22" i="3"/>
  <c r="I21" i="3"/>
  <c r="I20" i="3"/>
  <c r="I19" i="3"/>
  <c r="I18" i="3"/>
  <c r="I17" i="3"/>
  <c r="J22" i="1"/>
  <c r="J21" i="1"/>
  <c r="J20" i="1"/>
  <c r="J19" i="1"/>
  <c r="J18" i="1"/>
  <c r="J17" i="1"/>
  <c r="J16" i="1"/>
  <c r="J15" i="1"/>
  <c r="D13" i="5" l="1"/>
  <c r="F17" i="5" l="1"/>
  <c r="F9" i="5"/>
  <c r="F13" i="5"/>
  <c r="B10" i="4"/>
  <c r="B11" i="4" s="1"/>
  <c r="B11" i="1"/>
  <c r="B12" i="1" s="1"/>
  <c r="B14" i="3"/>
  <c r="B15" i="3" s="1"/>
  <c r="J22" i="4" l="1"/>
  <c r="J16" i="4"/>
  <c r="J18" i="4"/>
  <c r="J20" i="4"/>
  <c r="J15" i="4"/>
  <c r="J21" i="4"/>
  <c r="J19" i="4"/>
  <c r="J17" i="4"/>
  <c r="K18" i="1"/>
  <c r="K20" i="1"/>
  <c r="K15" i="1"/>
  <c r="K17" i="1"/>
  <c r="K19" i="1"/>
  <c r="K21" i="1"/>
  <c r="K16" i="1"/>
  <c r="K22" i="1"/>
  <c r="B12" i="3"/>
  <c r="B13" i="3" s="1"/>
  <c r="C23" i="5"/>
  <c r="J24" i="3" l="1"/>
  <c r="J20" i="3"/>
  <c r="J23" i="3"/>
  <c r="J19" i="3"/>
  <c r="J22" i="3"/>
  <c r="J18" i="3"/>
  <c r="J21" i="3"/>
  <c r="J17" i="3"/>
</calcChain>
</file>

<file path=xl/sharedStrings.xml><?xml version="1.0" encoding="utf-8"?>
<sst xmlns="http://schemas.openxmlformats.org/spreadsheetml/2006/main" count="136" uniqueCount="78">
  <si>
    <t>mm</t>
  </si>
  <si>
    <t>%</t>
  </si>
  <si>
    <r>
      <t>mm</t>
    </r>
    <r>
      <rPr>
        <sz val="11"/>
        <color indexed="8"/>
        <rFont val="Calibri"/>
        <family val="2"/>
      </rPr>
      <t>²</t>
    </r>
  </si>
  <si>
    <t>P</t>
  </si>
  <si>
    <t>&gt; 75</t>
  </si>
  <si>
    <t>a</t>
  </si>
  <si>
    <t>b</t>
  </si>
  <si>
    <t>c</t>
  </si>
  <si>
    <t>d</t>
  </si>
  <si>
    <t>Wypełnienie korytek kablowych</t>
  </si>
  <si>
    <t>Może być używany tylko w przypadku korytek kablowych.</t>
  </si>
  <si>
    <t>Maksymalna wysokość stosu kabli na ciągłej powierzchni to 150mm.</t>
  </si>
  <si>
    <t>Wymiary korytka</t>
  </si>
  <si>
    <t>Zapas wolnej przestrzeni</t>
  </si>
  <si>
    <t>Szerokość</t>
  </si>
  <si>
    <t>Wysokość</t>
  </si>
  <si>
    <t>Powierzchnia wypełnienia</t>
  </si>
  <si>
    <t>Powierzchnia użytkowa</t>
  </si>
  <si>
    <t>Pole powierzchni</t>
  </si>
  <si>
    <t>Liczba kabli w korytku</t>
  </si>
  <si>
    <t>Średnica</t>
  </si>
  <si>
    <t>W arkuszu można edytować tylko niebieskie komórki</t>
  </si>
  <si>
    <t>Arkusz na charakter wyłącznie informacyjny, oparty na normie EN 50174-2:2009 + A1:2011</t>
  </si>
  <si>
    <t>Kable CobiNet</t>
  </si>
  <si>
    <t>Wymiary korytka / drabinki</t>
  </si>
  <si>
    <t>Może być używany tylko w przypadku siatkowych korytek kablowych lub drabinek.</t>
  </si>
  <si>
    <t>Wypełnienie korytek siatkowych lub drabinek</t>
  </si>
  <si>
    <t>Odległości między prętami</t>
  </si>
  <si>
    <t>Max. wysokość stosu kabli</t>
  </si>
  <si>
    <t>Arkusz na charakter wyłącznie informacyjny, oparty na BICSI TDMM</t>
  </si>
  <si>
    <t>Wewnętrzna średnica</t>
  </si>
  <si>
    <t>Wymiary rur</t>
  </si>
  <si>
    <t>Wypełnienie rur do kabli</t>
  </si>
  <si>
    <t>Zakłada się że kable prowadzone są w linii prostej bez zagięć lub zmian kierunku.</t>
  </si>
  <si>
    <t>Może być używany w przypadku prowadzenia kabli w rurach.</t>
  </si>
  <si>
    <t>W arkuszu można edytować tylko jasno niebieskie komórki</t>
  </si>
  <si>
    <t>Koncentryczny</t>
  </si>
  <si>
    <t>Nieekranowany kat. 5e, 6</t>
  </si>
  <si>
    <t>Kat. 7 i 7A</t>
  </si>
  <si>
    <t xml:space="preserve">Ekranowany kat. 5e, 6 </t>
  </si>
  <si>
    <t>Rodzaj kabla</t>
  </si>
  <si>
    <t xml:space="preserve">Rodzaj korytka </t>
  </si>
  <si>
    <t>Brak</t>
  </si>
  <si>
    <t>Otwarte metalowe korytko</t>
  </si>
  <si>
    <t>Zamknięte (pełne) metalowe korytko</t>
  </si>
  <si>
    <t>Równoznaczny z plastikowym korytkiem</t>
  </si>
  <si>
    <t>Odpowiednik korytek  50 mm x 100 mm z blachy o grubości ponizej 1 mm, bez pokrywy</t>
  </si>
  <si>
    <t>Odpowiednik korytka z blachy o grubości 1mm (bez pokrywy)</t>
  </si>
  <si>
    <t>Odpowiednik stalowych korytek o grubości ścianki 1,5 mm. Gdy korytko ma ścianki o mniejszej grubości trzeba wówczas bardziej odseparować kable.</t>
  </si>
  <si>
    <t>Liczba kabli zasilających</t>
  </si>
  <si>
    <t>1 do 3</t>
  </si>
  <si>
    <t>4 do 6</t>
  </si>
  <si>
    <t>7 do 9</t>
  </si>
  <si>
    <t>10 do 12</t>
  </si>
  <si>
    <t>13 do 15</t>
  </si>
  <si>
    <t>16 do 30</t>
  </si>
  <si>
    <t>46 do 60</t>
  </si>
  <si>
    <t>61 do 75</t>
  </si>
  <si>
    <t>31 do 45</t>
  </si>
  <si>
    <t>Wg normy:  EN 50174-2:2009 + A1:2011</t>
  </si>
  <si>
    <t>Edytuj niebieskie komórki.</t>
  </si>
  <si>
    <t>Trójfazowe kable powinny być traktowane jako trzy jednofazowe</t>
  </si>
  <si>
    <t>Natężenia większe niż 20 A powinno się traktować jako wielokrotności 20 A</t>
  </si>
  <si>
    <t>Minimalna odległość separacji</t>
  </si>
  <si>
    <t xml:space="preserve">Np. kabel 100 A 50 V DC = 5 kabli 20 A                                                                                        </t>
  </si>
  <si>
    <t>Odległość separacji kabli</t>
  </si>
  <si>
    <t>Arkusz kalkulacyjny ma charakter orientacyjny.</t>
  </si>
  <si>
    <t>Liczba kabli w rurze</t>
  </si>
  <si>
    <t>9311 0830  kat.7 S/FTP LSOH 800MHz</t>
  </si>
  <si>
    <t>9301 1030  kat.7 S/FTP LSOH 1000MHz</t>
  </si>
  <si>
    <t>9311 0731  kat.7 F/FTPLSOH 700MHz</t>
  </si>
  <si>
    <t>9311 0444  kat.6  F/UTP LSOH 450MHz</t>
  </si>
  <si>
    <t>9050 124  kat.5e F/UTP LSOH lub PVC 200MHz</t>
  </si>
  <si>
    <t>9050 174  kat.5e U/UTP LSOH lub PVC 200MHz</t>
  </si>
  <si>
    <t>9301 1220  kat.7A S/FTP LSOH 1200MHz</t>
  </si>
  <si>
    <t>Arkusz kalkulacyjny oferuje wskazówki dotyczące wielkości separacji wymaganej między kablami miedzianymi do transmisji danych a kablami zasilającymi. Separacja ma na celu złagodzenie skutków zakłóceń elektromagnetycznych.</t>
  </si>
  <si>
    <t>9311 0335  kat.6 U/UTP LSOH lub PVC 350MHz</t>
  </si>
  <si>
    <t>Perforowane metalowe korytko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</si>
</sst>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80808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EC68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2" borderId="0" xfId="0" applyFont="1" applyFill="1" applyProtection="1">
      <protection locked="0"/>
    </xf>
    <xf numFmtId="0" fontId="6" fillId="0" borderId="0" xfId="0" applyFont="1"/>
    <xf numFmtId="1" fontId="0" fillId="0" borderId="0" xfId="0" applyNumberFormat="1"/>
    <xf numFmtId="0" fontId="2" fillId="0" borderId="0" xfId="0" applyFont="1" applyFill="1" applyProtection="1"/>
    <xf numFmtId="0" fontId="4" fillId="0" borderId="0" xfId="0" applyFont="1" applyProtection="1"/>
    <xf numFmtId="0" fontId="0" fillId="0" borderId="0" xfId="0" applyProtection="1"/>
    <xf numFmtId="0" fontId="3" fillId="3" borderId="0" xfId="0" applyFont="1" applyFill="1" applyProtection="1"/>
    <xf numFmtId="0" fontId="0" fillId="3" borderId="0" xfId="0" applyFill="1" applyProtection="1"/>
    <xf numFmtId="0" fontId="2" fillId="0" borderId="0" xfId="0" applyFont="1" applyProtection="1"/>
    <xf numFmtId="0" fontId="0" fillId="0" borderId="0" xfId="0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6" fillId="0" borderId="0" xfId="0" applyFont="1" applyProtection="1"/>
    <xf numFmtId="0" fontId="0" fillId="0" borderId="0" xfId="0" applyAlignment="1" applyProtection="1">
      <alignment horizontal="left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Alignment="1" applyProtection="1">
      <alignment horizontal="left" indent="1"/>
    </xf>
    <xf numFmtId="0" fontId="0" fillId="0" borderId="0" xfId="0" applyBorder="1" applyProtection="1"/>
    <xf numFmtId="0" fontId="0" fillId="0" borderId="6" xfId="0" applyBorder="1" applyProtection="1"/>
    <xf numFmtId="0" fontId="0" fillId="0" borderId="7" xfId="0" applyBorder="1" applyAlignment="1" applyProtection="1">
      <alignment horizontal="left" indent="1"/>
    </xf>
    <xf numFmtId="0" fontId="0" fillId="0" borderId="8" xfId="0" applyBorder="1" applyProtection="1"/>
    <xf numFmtId="0" fontId="0" fillId="0" borderId="9" xfId="0" applyBorder="1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vertical="center" indent="1"/>
    </xf>
    <xf numFmtId="0" fontId="0" fillId="0" borderId="2" xfId="0" applyBorder="1" applyAlignment="1" applyProtection="1">
      <alignment horizontal="left" vertical="center" indent="1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 wrapText="1" indent="3"/>
    </xf>
    <xf numFmtId="0" fontId="0" fillId="0" borderId="6" xfId="0" applyBorder="1" applyAlignment="1" applyProtection="1">
      <alignment horizontal="left" vertical="center" wrapTex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0" fontId="0" fillId="0" borderId="0" xfId="0" applyBorder="1" applyAlignment="1" applyProtection="1">
      <alignment horizontal="left" indent="3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Protection="1"/>
    <xf numFmtId="0" fontId="0" fillId="2" borderId="0" xfId="0" applyFill="1" applyBorder="1" applyProtection="1">
      <protection locked="0"/>
    </xf>
    <xf numFmtId="0" fontId="0" fillId="2" borderId="0" xfId="0" applyFill="1" applyBorder="1" applyAlignment="1" applyProtection="1">
      <alignment vertical="center"/>
      <protection locked="0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/>
    <xf numFmtId="0" fontId="0" fillId="4" borderId="0" xfId="0" applyFill="1"/>
    <xf numFmtId="0" fontId="2" fillId="4" borderId="0" xfId="0" applyFont="1" applyFill="1"/>
    <xf numFmtId="0" fontId="2" fillId="4" borderId="0" xfId="0" applyFont="1" applyFill="1" applyAlignment="1">
      <alignment horizontal="right"/>
    </xf>
    <xf numFmtId="0" fontId="0" fillId="4" borderId="0" xfId="0" applyFill="1" applyProtection="1"/>
    <xf numFmtId="0" fontId="2" fillId="4" borderId="0" xfId="0" applyFont="1" applyFill="1" applyAlignment="1" applyProtection="1">
      <alignment horizontal="right"/>
    </xf>
    <xf numFmtId="0" fontId="5" fillId="0" borderId="0" xfId="0" applyFont="1" applyAlignment="1">
      <alignment horizontal="right" vertical="top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 textRotation="61"/>
    </xf>
    <xf numFmtId="0" fontId="2" fillId="3" borderId="10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right" vertical="top"/>
    </xf>
    <xf numFmtId="0" fontId="7" fillId="0" borderId="0" xfId="0" applyFont="1" applyAlignment="1">
      <alignment vertical="center"/>
    </xf>
    <xf numFmtId="0" fontId="0" fillId="5" borderId="0" xfId="0" applyFill="1" applyBorder="1" applyProtection="1"/>
    <xf numFmtId="0" fontId="3" fillId="6" borderId="0" xfId="0" applyFont="1" applyFill="1"/>
    <xf numFmtId="0" fontId="0" fillId="6" borderId="0" xfId="0" applyFill="1"/>
    <xf numFmtId="0" fontId="0" fillId="0" borderId="0" xfId="0" applyBorder="1" applyAlignment="1" applyProtection="1">
      <alignment horizontal="left" vertical="top" wrapText="1" indent="3"/>
    </xf>
    <xf numFmtId="0" fontId="0" fillId="0" borderId="0" xfId="0" applyBorder="1" applyAlignment="1" applyProtection="1">
      <alignment horizontal="left" wrapText="1" indent="3"/>
    </xf>
    <xf numFmtId="0" fontId="8" fillId="6" borderId="0" xfId="0" applyFont="1" applyFill="1"/>
    <xf numFmtId="0" fontId="0" fillId="7" borderId="0" xfId="0" applyFill="1"/>
    <xf numFmtId="0" fontId="3" fillId="7" borderId="0" xfId="0" applyFont="1" applyFill="1"/>
    <xf numFmtId="0" fontId="2" fillId="7" borderId="1" xfId="0" applyFont="1" applyFill="1" applyBorder="1" applyAlignment="1">
      <alignment horizontal="center"/>
    </xf>
    <xf numFmtId="0" fontId="0" fillId="5" borderId="0" xfId="0" applyFill="1" applyProtection="1"/>
    <xf numFmtId="0" fontId="3" fillId="5" borderId="0" xfId="0" applyFont="1" applyFill="1" applyAlignment="1" applyProtection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3" fontId="10" fillId="4" borderId="0" xfId="0" applyNumberFormat="1" applyFont="1" applyFill="1" applyBorder="1" applyAlignment="1">
      <alignment horizontal="left" vertical="center"/>
    </xf>
    <xf numFmtId="0" fontId="8" fillId="4" borderId="0" xfId="0" applyFont="1" applyFill="1" applyBorder="1"/>
    <xf numFmtId="0" fontId="8" fillId="4" borderId="0" xfId="0" applyFont="1" applyFill="1" applyBorder="1" applyAlignment="1">
      <alignment horizontal="center"/>
    </xf>
    <xf numFmtId="164" fontId="8" fillId="4" borderId="0" xfId="0" applyNumberFormat="1" applyFont="1" applyFill="1" applyBorder="1" applyAlignment="1">
      <alignment horizontal="center"/>
    </xf>
    <xf numFmtId="3" fontId="2" fillId="4" borderId="0" xfId="0" applyNumberFormat="1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right"/>
    </xf>
    <xf numFmtId="0" fontId="2" fillId="4" borderId="0" xfId="0" applyFont="1" applyFill="1" applyBorder="1" applyAlignment="1">
      <alignment horizontal="right"/>
    </xf>
    <xf numFmtId="0" fontId="2" fillId="4" borderId="0" xfId="0" applyFont="1" applyFill="1" applyBorder="1" applyAlignment="1">
      <alignment horizontal="center" textRotation="50"/>
    </xf>
    <xf numFmtId="0" fontId="8" fillId="4" borderId="0" xfId="0" applyFont="1" applyFill="1"/>
    <xf numFmtId="0" fontId="0" fillId="8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8" borderId="0" xfId="0" applyFill="1" applyBorder="1" applyAlignment="1">
      <alignment horizontal="center" vertical="center"/>
    </xf>
    <xf numFmtId="164" fontId="0" fillId="8" borderId="0" xfId="0" applyNumberForma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3" fontId="2" fillId="8" borderId="2" xfId="0" applyNumberFormat="1" applyFont="1" applyFill="1" applyBorder="1" applyAlignment="1">
      <alignment horizontal="left" vertical="center"/>
    </xf>
    <xf numFmtId="0" fontId="0" fillId="8" borderId="3" xfId="0" applyFill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2" fillId="8" borderId="5" xfId="0" applyFont="1" applyFill="1" applyBorder="1" applyAlignment="1">
      <alignment horizontal="left" vertical="center"/>
    </xf>
    <xf numFmtId="3" fontId="10" fillId="4" borderId="7" xfId="0" applyNumberFormat="1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164" fontId="0" fillId="4" borderId="0" xfId="0" applyNumberFormat="1" applyFill="1" applyBorder="1" applyAlignment="1" applyProtection="1">
      <alignment horizontal="center"/>
    </xf>
    <xf numFmtId="0" fontId="2" fillId="4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right" vertical="center"/>
    </xf>
    <xf numFmtId="0" fontId="0" fillId="0" borderId="0" xfId="0" applyAlignment="1">
      <alignment horizontal="right" vertical="center"/>
    </xf>
    <xf numFmtId="164" fontId="0" fillId="8" borderId="0" xfId="0" applyNumberFormat="1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/>
    </xf>
    <xf numFmtId="164" fontId="0" fillId="0" borderId="8" xfId="0" applyNumberFormat="1" applyBorder="1" applyAlignment="1" applyProtection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9F9F9"/>
      <color rgb="FFFF9F9F"/>
      <color rgb="FFFEEC68"/>
      <color rgb="FFFFCC66"/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07/relationships/hdphoto" Target="../media/hdphoto2.wdp"/><Relationship Id="rId1" Type="http://schemas.openxmlformats.org/officeDocument/2006/relationships/image" Target="../media/image3.jpeg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image" Target="../media/image6.jpg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669132</xdr:colOff>
      <xdr:row>16</xdr:row>
      <xdr:rowOff>187860</xdr:rowOff>
    </xdr:from>
    <xdr:to>
      <xdr:col>1</xdr:col>
      <xdr:colOff>609892</xdr:colOff>
      <xdr:row>19</xdr:row>
      <xdr:rowOff>28413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132" y="3578760"/>
          <a:ext cx="1579060" cy="526353"/>
        </a:xfrm>
        <a:prstGeom prst="rect">
          <a:avLst/>
        </a:prstGeom>
      </xdr:spPr>
    </xdr:pic>
    <xdr:clientData/>
  </xdr:twoCellAnchor>
  <xdr:twoCellAnchor editAs="oneCell">
    <xdr:from>
      <xdr:col>3</xdr:col>
      <xdr:colOff>294716</xdr:colOff>
      <xdr:row>6</xdr:row>
      <xdr:rowOff>57150</xdr:rowOff>
    </xdr:from>
    <xdr:to>
      <xdr:col>8</xdr:col>
      <xdr:colOff>320515</xdr:colOff>
      <xdr:row>12</xdr:row>
      <xdr:rowOff>104775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4116" y="1285875"/>
          <a:ext cx="3321449" cy="1123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714375</xdr:colOff>
      <xdr:row>5</xdr:row>
      <xdr:rowOff>161926</xdr:rowOff>
    </xdr:from>
    <xdr:to>
      <xdr:col>6</xdr:col>
      <xdr:colOff>361949</xdr:colOff>
      <xdr:row>15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71875" y="1133476"/>
          <a:ext cx="2305049" cy="175259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676275</xdr:colOff>
      <xdr:row>18</xdr:row>
      <xdr:rowOff>180975</xdr:rowOff>
    </xdr:from>
    <xdr:to>
      <xdr:col>1</xdr:col>
      <xdr:colOff>521785</xdr:colOff>
      <xdr:row>21</xdr:row>
      <xdr:rowOff>21528</xdr:rowOff>
    </xdr:to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rightnessContrast bright="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4124325"/>
          <a:ext cx="1579060" cy="526353"/>
        </a:xfrm>
        <a:prstGeom prst="rect">
          <a:avLst/>
        </a:prstGeom>
      </xdr:spPr>
    </xdr:pic>
    <xdr:clientData/>
  </xdr:twoCellAnchor>
  <xdr:twoCellAnchor>
    <xdr:from>
      <xdr:col>7</xdr:col>
      <xdr:colOff>123825</xdr:colOff>
      <xdr:row>5</xdr:row>
      <xdr:rowOff>114300</xdr:rowOff>
    </xdr:from>
    <xdr:to>
      <xdr:col>9</xdr:col>
      <xdr:colOff>552450</xdr:colOff>
      <xdr:row>14</xdr:row>
      <xdr:rowOff>19050</xdr:rowOff>
    </xdr:to>
    <xdr:grpSp>
      <xdr:nvGrpSpPr>
        <xdr:cNvPr id="4" name="Group 12"/>
        <xdr:cNvGrpSpPr/>
      </xdr:nvGrpSpPr>
      <xdr:grpSpPr>
        <a:xfrm>
          <a:off x="6210300" y="1085850"/>
          <a:ext cx="1857375" cy="1619250"/>
          <a:chOff x="58086" y="4476750"/>
          <a:chExt cx="2741612" cy="2162869"/>
        </a:xfrm>
      </xdr:grpSpPr>
      <xdr:grpSp>
        <xdr:nvGrpSpPr>
          <xdr:cNvPr id="6" name="Group 7"/>
          <xdr:cNvGrpSpPr/>
        </xdr:nvGrpSpPr>
        <xdr:grpSpPr>
          <a:xfrm>
            <a:off x="58086" y="4476750"/>
            <a:ext cx="2741612" cy="2162869"/>
            <a:chOff x="58086" y="4476750"/>
            <a:chExt cx="2741612" cy="2162869"/>
          </a:xfrm>
        </xdr:grpSpPr>
        <xdr:pic>
          <xdr:nvPicPr>
            <xdr:cNvPr id="8" name="Picture 3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 cstate="print"/>
            <a:srcRect/>
            <a:stretch>
              <a:fillRect/>
            </a:stretch>
          </xdr:blipFill>
          <xdr:spPr bwMode="auto">
            <a:xfrm>
              <a:off x="58086" y="5309293"/>
              <a:ext cx="2741612" cy="133032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9" name="Picture 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 cstate="print"/>
            <a:srcRect/>
            <a:stretch>
              <a:fillRect/>
            </a:stretch>
          </xdr:blipFill>
          <xdr:spPr bwMode="auto">
            <a:xfrm>
              <a:off x="102817" y="4476750"/>
              <a:ext cx="2498439" cy="9175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sp macro="" textlink="">
        <xdr:nvSpPr>
          <xdr:cNvPr id="7" name="TextBox 8"/>
          <xdr:cNvSpPr txBox="1"/>
        </xdr:nvSpPr>
        <xdr:spPr>
          <a:xfrm>
            <a:off x="380015" y="5261025"/>
            <a:ext cx="1943101" cy="2381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endParaRPr lang="en-GB" sz="1100"/>
          </a:p>
        </xdr:txBody>
      </xdr:sp>
    </xdr:grpSp>
    <xdr:clientData/>
  </xdr:twoCellAnchor>
  <xdr:twoCellAnchor>
    <xdr:from>
      <xdr:col>2</xdr:col>
      <xdr:colOff>385646</xdr:colOff>
      <xdr:row>7</xdr:row>
      <xdr:rowOff>92927</xdr:rowOff>
    </xdr:from>
    <xdr:to>
      <xdr:col>5</xdr:col>
      <xdr:colOff>133353</xdr:colOff>
      <xdr:row>8</xdr:row>
      <xdr:rowOff>171451</xdr:rowOff>
    </xdr:to>
    <xdr:cxnSp macro="">
      <xdr:nvCxnSpPr>
        <xdr:cNvPr id="11" name="Łącznik prosty ze strzałką 10"/>
        <xdr:cNvCxnSpPr/>
      </xdr:nvCxnSpPr>
      <xdr:spPr>
        <a:xfrm flipH="1" flipV="1">
          <a:off x="2815683" y="1445012"/>
          <a:ext cx="2317133" cy="2690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371475</xdr:colOff>
      <xdr:row>7</xdr:row>
      <xdr:rowOff>171450</xdr:rowOff>
    </xdr:from>
    <xdr:to>
      <xdr:col>4</xdr:col>
      <xdr:colOff>1209676</xdr:colOff>
      <xdr:row>13</xdr:row>
      <xdr:rowOff>57151</xdr:rowOff>
    </xdr:to>
    <xdr:cxnSp macro="">
      <xdr:nvCxnSpPr>
        <xdr:cNvPr id="14" name="Łącznik prosty ze strzałką 13"/>
        <xdr:cNvCxnSpPr/>
      </xdr:nvCxnSpPr>
      <xdr:spPr>
        <a:xfrm flipH="1" flipV="1">
          <a:off x="2800350" y="1524000"/>
          <a:ext cx="2009776" cy="102870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1006607</xdr:colOff>
      <xdr:row>5</xdr:row>
      <xdr:rowOff>142872</xdr:rowOff>
    </xdr:from>
    <xdr:to>
      <xdr:col>5</xdr:col>
      <xdr:colOff>365789</xdr:colOff>
      <xdr:row>13</xdr:row>
      <xdr:rowOff>186912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87907" y="1171572"/>
          <a:ext cx="1530882" cy="15680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2</xdr:col>
      <xdr:colOff>342902</xdr:colOff>
      <xdr:row>7</xdr:row>
      <xdr:rowOff>114302</xdr:rowOff>
    </xdr:from>
    <xdr:to>
      <xdr:col>4</xdr:col>
      <xdr:colOff>542925</xdr:colOff>
      <xdr:row>9</xdr:row>
      <xdr:rowOff>66675</xdr:rowOff>
    </xdr:to>
    <xdr:cxnSp macro="">
      <xdr:nvCxnSpPr>
        <xdr:cNvPr id="4" name="Straight Arrow Connector 3"/>
        <xdr:cNvCxnSpPr/>
      </xdr:nvCxnSpPr>
      <xdr:spPr>
        <a:xfrm flipH="1" flipV="1">
          <a:off x="2695577" y="1524002"/>
          <a:ext cx="1666873" cy="333373"/>
        </a:xfrm>
        <a:prstGeom prst="straightConnector1">
          <a:avLst/>
        </a:prstGeom>
        <a:ln w="12700">
          <a:solidFill>
            <a:schemeClr val="tx2">
              <a:lumMod val="60000"/>
              <a:lumOff val="4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657225</xdr:colOff>
      <xdr:row>16</xdr:row>
      <xdr:rowOff>142875</xdr:rowOff>
    </xdr:from>
    <xdr:to>
      <xdr:col>1</xdr:col>
      <xdr:colOff>578935</xdr:colOff>
      <xdr:row>18</xdr:row>
      <xdr:rowOff>212028</xdr:rowOff>
    </xdr:to>
    <xdr:pic>
      <xdr:nvPicPr>
        <xdr:cNvPr id="6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rightnessContrast bright="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3838575"/>
          <a:ext cx="1579060" cy="52635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2379159</xdr:colOff>
      <xdr:row>2</xdr:row>
      <xdr:rowOff>457200</xdr:rowOff>
    </xdr:from>
    <xdr:to>
      <xdr:col>27</xdr:col>
      <xdr:colOff>9525</xdr:colOff>
      <xdr:row>5</xdr:row>
      <xdr:rowOff>161925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7409" y="1200150"/>
          <a:ext cx="1821366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92D050"/>
  </sheetPr>
  <dimension ref="A1:V34"/>
  <sheetViews>
    <sheetView showGridLines="0" showRowColHeaders="0" tabSelected="1" zoomScaleNormal="100" workbookViewId="0">
      <selection activeCell="B8" sqref="B8"/>
    </sheetView>
  </sheetViews>
  <sheetFormatPr defaultRowHeight="15" x14ac:dyDescent="0.25"/>
  <cols>
    <col min="1" max="1" width="24.5703125" customWidth="1"/>
    <col min="2" max="2" width="10.42578125" customWidth="1"/>
    <col min="3" max="3" width="7.28515625" customWidth="1"/>
    <col min="4" max="4" width="14.42578125" customWidth="1"/>
    <col min="5" max="7" width="7.7109375" customWidth="1"/>
    <col min="8" max="8" width="11.85546875" customWidth="1"/>
    <col min="9" max="9" width="9.28515625" customWidth="1"/>
    <col min="10" max="10" width="11.7109375" customWidth="1"/>
    <col min="11" max="11" width="11.85546875" customWidth="1"/>
    <col min="12" max="12" width="21.140625" customWidth="1"/>
    <col min="13" max="17" width="7.7109375" customWidth="1"/>
    <col min="18" max="18" width="9.28515625" customWidth="1"/>
    <col min="19" max="21" width="7.7109375" customWidth="1"/>
  </cols>
  <sheetData>
    <row r="1" spans="1:22" ht="20.100000000000001" customHeight="1" x14ac:dyDescent="0.25">
      <c r="A1" s="71" t="s">
        <v>23</v>
      </c>
    </row>
    <row r="2" spans="1:22" ht="20.100000000000001" customHeight="1" x14ac:dyDescent="0.3">
      <c r="A2" s="61" t="s">
        <v>9</v>
      </c>
      <c r="B2" s="62"/>
      <c r="C2" s="62"/>
      <c r="D2" s="61"/>
      <c r="E2" s="65"/>
      <c r="F2" s="65"/>
      <c r="G2" s="65"/>
      <c r="H2" s="65"/>
      <c r="I2" s="65"/>
      <c r="J2" s="65"/>
      <c r="K2" s="65"/>
      <c r="L2" s="82"/>
      <c r="M2" s="82"/>
      <c r="N2" s="82"/>
      <c r="O2" s="82"/>
      <c r="P2" s="46"/>
    </row>
    <row r="3" spans="1:22" x14ac:dyDescent="0.25">
      <c r="A3" s="51"/>
      <c r="B3" s="110" t="s">
        <v>66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22" x14ac:dyDescent="0.25">
      <c r="B4" s="110" t="s">
        <v>10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</row>
    <row r="5" spans="1:22" ht="12.75" customHeight="1" x14ac:dyDescent="0.25">
      <c r="B5" s="110" t="s">
        <v>11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</row>
    <row r="6" spans="1:22" x14ac:dyDescent="0.25">
      <c r="A6" s="1" t="s">
        <v>12</v>
      </c>
    </row>
    <row r="7" spans="1:22" ht="9.75" customHeight="1" x14ac:dyDescent="0.25">
      <c r="D7" s="52"/>
      <c r="M7" s="81"/>
      <c r="N7" s="45"/>
    </row>
    <row r="8" spans="1:22" ht="15" customHeight="1" x14ac:dyDescent="0.25">
      <c r="A8" s="2" t="s">
        <v>14</v>
      </c>
      <c r="B8" s="4">
        <v>300</v>
      </c>
      <c r="C8" t="s">
        <v>0</v>
      </c>
      <c r="D8" s="52"/>
      <c r="M8" s="52"/>
      <c r="N8" s="45"/>
    </row>
    <row r="9" spans="1:22" ht="15" customHeight="1" x14ac:dyDescent="0.25">
      <c r="A9" s="2" t="s">
        <v>15</v>
      </c>
      <c r="B9" s="4">
        <v>50</v>
      </c>
      <c r="C9" t="s">
        <v>0</v>
      </c>
      <c r="D9" s="79"/>
      <c r="M9" s="53"/>
      <c r="N9" s="45"/>
    </row>
    <row r="10" spans="1:22" ht="15" customHeight="1" x14ac:dyDescent="0.25">
      <c r="A10" s="2" t="s">
        <v>13</v>
      </c>
      <c r="B10" s="4">
        <v>25</v>
      </c>
      <c r="C10" t="s">
        <v>1</v>
      </c>
      <c r="D10" s="79"/>
      <c r="M10" s="54"/>
      <c r="N10" s="45"/>
    </row>
    <row r="11" spans="1:22" ht="15" customHeight="1" x14ac:dyDescent="0.25">
      <c r="A11" s="2" t="s">
        <v>16</v>
      </c>
      <c r="B11">
        <f>ROUND(IF(B9&gt;150, B8*150,B8*B9),0)</f>
        <v>15000</v>
      </c>
      <c r="C11" t="s">
        <v>2</v>
      </c>
      <c r="D11" s="80"/>
      <c r="M11" s="55"/>
      <c r="N11" s="45"/>
    </row>
    <row r="12" spans="1:22" ht="15" customHeight="1" x14ac:dyDescent="0.25">
      <c r="A12" s="2" t="s">
        <v>17</v>
      </c>
      <c r="B12">
        <f>ROUND(B11/((100+B10)/100),0)</f>
        <v>12000</v>
      </c>
      <c r="C12" t="s">
        <v>2</v>
      </c>
    </row>
    <row r="13" spans="1:22" x14ac:dyDescent="0.25">
      <c r="A13" s="2"/>
    </row>
    <row r="14" spans="1:22" ht="34.5" customHeight="1" x14ac:dyDescent="0.25">
      <c r="A14" s="5"/>
      <c r="I14" s="98" t="s">
        <v>20</v>
      </c>
      <c r="J14" s="99" t="s">
        <v>18</v>
      </c>
      <c r="K14" s="100" t="s">
        <v>19</v>
      </c>
    </row>
    <row r="15" spans="1:22" ht="18" customHeight="1" x14ac:dyDescent="0.25">
      <c r="B15" s="3"/>
      <c r="D15" s="90" t="s">
        <v>74</v>
      </c>
      <c r="E15" s="91"/>
      <c r="F15" s="91"/>
      <c r="G15" s="91"/>
      <c r="H15" s="91"/>
      <c r="I15" s="85">
        <v>8.3000000000000007</v>
      </c>
      <c r="J15" s="86">
        <f t="shared" ref="J15:J22" si="0">(I15/2)^2*PI()</f>
        <v>54.106079476450226</v>
      </c>
      <c r="K15" s="87">
        <f t="shared" ref="K15:K22" si="1">ROUND($B$12/(J15*2),0)</f>
        <v>111</v>
      </c>
      <c r="S15" s="46"/>
      <c r="T15" s="46"/>
      <c r="U15" s="46"/>
      <c r="V15" s="46"/>
    </row>
    <row r="16" spans="1:22" ht="18" customHeight="1" x14ac:dyDescent="0.25">
      <c r="D16" s="92" t="s">
        <v>69</v>
      </c>
      <c r="E16" s="84"/>
      <c r="F16" s="84"/>
      <c r="G16" s="84"/>
      <c r="H16" s="84"/>
      <c r="I16" s="88">
        <v>7.5</v>
      </c>
      <c r="J16" s="89">
        <f t="shared" si="0"/>
        <v>44.178646691106465</v>
      </c>
      <c r="K16" s="87">
        <f t="shared" si="1"/>
        <v>136</v>
      </c>
      <c r="S16" s="47"/>
      <c r="T16" s="47"/>
      <c r="U16" s="48"/>
      <c r="V16" s="46"/>
    </row>
    <row r="17" spans="1:22" ht="18" customHeight="1" x14ac:dyDescent="0.25">
      <c r="D17" s="93" t="s">
        <v>68</v>
      </c>
      <c r="E17" s="83"/>
      <c r="F17" s="83"/>
      <c r="G17" s="83"/>
      <c r="H17" s="83"/>
      <c r="I17" s="85">
        <v>7.3</v>
      </c>
      <c r="J17" s="86">
        <f t="shared" si="0"/>
        <v>41.853868127450021</v>
      </c>
      <c r="K17" s="87">
        <f t="shared" si="1"/>
        <v>143</v>
      </c>
      <c r="S17" s="46"/>
      <c r="T17" s="46"/>
      <c r="U17" s="46"/>
      <c r="V17" s="46"/>
    </row>
    <row r="18" spans="1:22" ht="18" customHeight="1" x14ac:dyDescent="0.25">
      <c r="D18" s="92" t="s">
        <v>70</v>
      </c>
      <c r="E18" s="84"/>
      <c r="F18" s="84"/>
      <c r="G18" s="84"/>
      <c r="H18" s="84"/>
      <c r="I18" s="88">
        <v>6.7</v>
      </c>
      <c r="J18" s="89">
        <f t="shared" si="0"/>
        <v>35.256523554911453</v>
      </c>
      <c r="K18" s="87">
        <f t="shared" si="1"/>
        <v>170</v>
      </c>
      <c r="S18" s="46"/>
      <c r="T18" s="46"/>
      <c r="U18" s="46"/>
      <c r="V18" s="46"/>
    </row>
    <row r="19" spans="1:22" ht="18" customHeight="1" x14ac:dyDescent="0.25">
      <c r="D19" s="93" t="s">
        <v>71</v>
      </c>
      <c r="E19" s="83"/>
      <c r="F19" s="83"/>
      <c r="G19" s="83"/>
      <c r="H19" s="83"/>
      <c r="I19" s="85">
        <v>6.3</v>
      </c>
      <c r="J19" s="86">
        <f t="shared" si="0"/>
        <v>31.17245310524472</v>
      </c>
      <c r="K19" s="87">
        <f t="shared" si="1"/>
        <v>192</v>
      </c>
    </row>
    <row r="20" spans="1:22" ht="18" customHeight="1" x14ac:dyDescent="0.25">
      <c r="D20" s="92" t="s">
        <v>76</v>
      </c>
      <c r="E20" s="84"/>
      <c r="F20" s="84"/>
      <c r="G20" s="84"/>
      <c r="H20" s="84"/>
      <c r="I20" s="88">
        <v>6.2</v>
      </c>
      <c r="J20" s="89">
        <f t="shared" si="0"/>
        <v>30.190705400997917</v>
      </c>
      <c r="K20" s="87">
        <f t="shared" si="1"/>
        <v>199</v>
      </c>
    </row>
    <row r="21" spans="1:22" ht="18" customHeight="1" x14ac:dyDescent="0.25">
      <c r="D21" s="93" t="s">
        <v>72</v>
      </c>
      <c r="E21" s="83"/>
      <c r="F21" s="83"/>
      <c r="G21" s="83"/>
      <c r="H21" s="83"/>
      <c r="I21" s="85">
        <v>5.2</v>
      </c>
      <c r="J21" s="86">
        <f t="shared" si="0"/>
        <v>21.237166338267002</v>
      </c>
      <c r="K21" s="87">
        <f t="shared" si="1"/>
        <v>283</v>
      </c>
    </row>
    <row r="22" spans="1:22" ht="18" customHeight="1" x14ac:dyDescent="0.25">
      <c r="D22" s="94" t="s">
        <v>73</v>
      </c>
      <c r="E22" s="95"/>
      <c r="F22" s="95"/>
      <c r="G22" s="95"/>
      <c r="H22" s="95"/>
      <c r="I22" s="96">
        <v>5.2</v>
      </c>
      <c r="J22" s="97">
        <f t="shared" si="0"/>
        <v>21.237166338267002</v>
      </c>
      <c r="K22" s="87">
        <f t="shared" si="1"/>
        <v>283</v>
      </c>
    </row>
    <row r="25" spans="1:22" x14ac:dyDescent="0.25">
      <c r="A25" s="3" t="s">
        <v>21</v>
      </c>
    </row>
    <row r="26" spans="1:22" x14ac:dyDescent="0.25">
      <c r="A26" t="s">
        <v>22</v>
      </c>
    </row>
    <row r="27" spans="1:22" x14ac:dyDescent="0.25">
      <c r="M27" s="46"/>
      <c r="N27" s="77"/>
      <c r="O27" s="52"/>
      <c r="P27" s="52"/>
      <c r="Q27" s="52"/>
      <c r="R27" s="52"/>
      <c r="S27" s="53"/>
      <c r="T27" s="54"/>
    </row>
    <row r="28" spans="1:22" x14ac:dyDescent="0.25">
      <c r="M28" s="46"/>
      <c r="N28" s="78"/>
      <c r="O28" s="52"/>
      <c r="P28" s="52"/>
      <c r="Q28" s="52"/>
      <c r="R28" s="52"/>
      <c r="S28" s="53"/>
      <c r="T28" s="54"/>
    </row>
    <row r="29" spans="1:22" x14ac:dyDescent="0.25">
      <c r="M29" s="46"/>
      <c r="N29" s="78"/>
      <c r="O29" s="52"/>
      <c r="P29" s="52"/>
      <c r="Q29" s="52"/>
      <c r="R29" s="52"/>
      <c r="S29" s="53"/>
      <c r="T29" s="54"/>
    </row>
    <row r="30" spans="1:22" x14ac:dyDescent="0.25">
      <c r="M30" s="46"/>
      <c r="N30" s="78"/>
      <c r="O30" s="52"/>
      <c r="P30" s="52"/>
      <c r="Q30" s="52"/>
      <c r="R30" s="52"/>
      <c r="S30" s="53"/>
      <c r="T30" s="54"/>
    </row>
    <row r="31" spans="1:22" x14ac:dyDescent="0.25">
      <c r="M31" s="46"/>
      <c r="N31" s="78"/>
      <c r="O31" s="52"/>
      <c r="P31" s="52"/>
      <c r="Q31" s="52"/>
      <c r="R31" s="52"/>
      <c r="S31" s="53"/>
      <c r="T31" s="54"/>
    </row>
    <row r="32" spans="1:22" x14ac:dyDescent="0.25">
      <c r="M32" s="46"/>
      <c r="N32" s="78"/>
      <c r="O32" s="52"/>
      <c r="P32" s="52"/>
      <c r="Q32" s="52"/>
      <c r="R32" s="52"/>
      <c r="S32" s="53"/>
      <c r="T32" s="54"/>
    </row>
    <row r="33" spans="10:20" x14ac:dyDescent="0.25">
      <c r="J33" s="72"/>
      <c r="M33" s="46"/>
      <c r="N33" s="78"/>
      <c r="O33" s="52"/>
      <c r="P33" s="52"/>
      <c r="Q33" s="52"/>
      <c r="R33" s="52"/>
      <c r="S33" s="53"/>
      <c r="T33" s="54"/>
    </row>
    <row r="34" spans="10:20" x14ac:dyDescent="0.25">
      <c r="N34" s="73"/>
      <c r="O34" s="74"/>
      <c r="P34" s="74"/>
      <c r="Q34" s="74"/>
      <c r="R34" s="74"/>
      <c r="S34" s="75"/>
      <c r="T34" s="76"/>
    </row>
  </sheetData>
  <sheetProtection password="E8E6" sheet="1" objects="1" scenarios="1" selectLockedCells="1"/>
  <mergeCells count="3">
    <mergeCell ref="B3:M3"/>
    <mergeCell ref="B4:M4"/>
    <mergeCell ref="B5:M5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rgb="FFFEEC68"/>
  </sheetPr>
  <dimension ref="A1:P28"/>
  <sheetViews>
    <sheetView showGridLines="0" showRowColHeaders="0" zoomScaleNormal="100" workbookViewId="0">
      <selection activeCell="B8" sqref="B8"/>
    </sheetView>
  </sheetViews>
  <sheetFormatPr defaultRowHeight="15" x14ac:dyDescent="0.25"/>
  <cols>
    <col min="1" max="1" width="26" customWidth="1"/>
    <col min="2" max="2" width="10.42578125" customWidth="1"/>
    <col min="3" max="3" width="6.42578125" customWidth="1"/>
    <col min="4" max="4" width="11.140625" customWidth="1"/>
    <col min="5" max="5" width="21" customWidth="1"/>
    <col min="6" max="6" width="7.7109375" customWidth="1"/>
    <col min="7" max="7" width="8.5703125" customWidth="1"/>
    <col min="8" max="8" width="9.42578125" customWidth="1"/>
    <col min="9" max="9" width="12" customWidth="1"/>
    <col min="10" max="10" width="11" customWidth="1"/>
    <col min="11" max="12" width="7.7109375" customWidth="1"/>
    <col min="13" max="17" width="6.7109375" customWidth="1"/>
  </cols>
  <sheetData>
    <row r="1" spans="1:16" ht="20.100000000000001" customHeight="1" x14ac:dyDescent="0.25">
      <c r="A1" s="71" t="s">
        <v>23</v>
      </c>
    </row>
    <row r="2" spans="1:16" ht="20.100000000000001" customHeight="1" x14ac:dyDescent="0.3">
      <c r="A2" s="67" t="s">
        <v>26</v>
      </c>
      <c r="B2" s="66"/>
      <c r="C2" s="66"/>
      <c r="D2" s="66"/>
      <c r="E2" s="66"/>
      <c r="F2" s="66"/>
      <c r="G2" s="66"/>
      <c r="H2" s="66"/>
      <c r="I2" s="66"/>
      <c r="J2" s="66"/>
      <c r="K2" s="46"/>
      <c r="L2" s="46"/>
      <c r="M2" s="46"/>
      <c r="N2" s="46"/>
      <c r="O2" s="46"/>
      <c r="P2" s="46"/>
    </row>
    <row r="3" spans="1:16" x14ac:dyDescent="0.25">
      <c r="A3" s="51"/>
      <c r="B3" s="110" t="s">
        <v>66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6" x14ac:dyDescent="0.25">
      <c r="B4" s="110" t="s">
        <v>25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</row>
    <row r="5" spans="1:16" ht="7.5" customHeight="1" x14ac:dyDescent="0.2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</row>
    <row r="6" spans="1:16" x14ac:dyDescent="0.25">
      <c r="A6" s="1" t="s">
        <v>24</v>
      </c>
      <c r="F6" s="1"/>
    </row>
    <row r="8" spans="1:16" x14ac:dyDescent="0.25">
      <c r="A8" s="2" t="s">
        <v>27</v>
      </c>
      <c r="B8" s="4">
        <v>75</v>
      </c>
      <c r="C8" t="s">
        <v>0</v>
      </c>
      <c r="E8" s="52"/>
      <c r="F8" s="52"/>
      <c r="G8" s="52"/>
      <c r="H8" s="52"/>
      <c r="I8" s="52"/>
      <c r="J8" s="52"/>
      <c r="K8" s="52"/>
      <c r="L8" s="52"/>
      <c r="M8" s="56"/>
    </row>
    <row r="9" spans="1:16" x14ac:dyDescent="0.25">
      <c r="A9" s="2" t="s">
        <v>14</v>
      </c>
      <c r="B9" s="4">
        <v>200</v>
      </c>
      <c r="C9" t="s">
        <v>0</v>
      </c>
      <c r="E9" s="52"/>
      <c r="F9" s="52"/>
      <c r="G9" s="52"/>
      <c r="H9" s="52"/>
      <c r="I9" s="52"/>
      <c r="J9" s="52"/>
      <c r="K9" s="52"/>
      <c r="L9" s="52"/>
      <c r="M9" s="52"/>
    </row>
    <row r="10" spans="1:16" x14ac:dyDescent="0.25">
      <c r="A10" s="2" t="s">
        <v>15</v>
      </c>
      <c r="B10" s="4">
        <v>50</v>
      </c>
      <c r="C10" t="s">
        <v>0</v>
      </c>
      <c r="E10" s="79"/>
      <c r="F10" s="53"/>
      <c r="G10" s="53"/>
      <c r="H10" s="53"/>
      <c r="I10" s="53"/>
      <c r="J10" s="53"/>
      <c r="K10" s="53"/>
      <c r="L10" s="53"/>
      <c r="M10" s="53"/>
    </row>
    <row r="11" spans="1:16" x14ac:dyDescent="0.25">
      <c r="A11" s="2" t="s">
        <v>13</v>
      </c>
      <c r="B11" s="4">
        <v>25</v>
      </c>
      <c r="C11" t="s">
        <v>1</v>
      </c>
      <c r="E11" s="79"/>
      <c r="F11" s="54"/>
      <c r="G11" s="54"/>
      <c r="H11" s="54"/>
      <c r="I11" s="54"/>
      <c r="J11" s="54"/>
      <c r="K11" s="54"/>
      <c r="L11" s="54"/>
      <c r="M11" s="54"/>
    </row>
    <row r="12" spans="1:16" x14ac:dyDescent="0.25">
      <c r="A12" s="2" t="s">
        <v>16</v>
      </c>
      <c r="B12" s="6">
        <f>ROUND(IF(B10&gt;B14, B9*B14,B9*B10),0)</f>
        <v>10000</v>
      </c>
      <c r="C12" t="s">
        <v>2</v>
      </c>
      <c r="E12" s="80"/>
      <c r="F12" s="55"/>
      <c r="G12" s="55"/>
      <c r="H12" s="55"/>
      <c r="I12" s="55"/>
      <c r="J12" s="55"/>
      <c r="K12" s="55"/>
      <c r="L12" s="55"/>
      <c r="M12" s="55"/>
    </row>
    <row r="13" spans="1:16" x14ac:dyDescent="0.25">
      <c r="A13" s="2" t="s">
        <v>17</v>
      </c>
      <c r="B13" s="6">
        <f>ROUND(B12/((100+B11)/100),0)</f>
        <v>8000</v>
      </c>
      <c r="C13" t="s">
        <v>2</v>
      </c>
      <c r="M13" s="52"/>
    </row>
    <row r="14" spans="1:16" x14ac:dyDescent="0.25">
      <c r="A14" s="2" t="s">
        <v>28</v>
      </c>
      <c r="B14" s="6">
        <f>ROUND(150/(1+(B8*0.0007)),0)</f>
        <v>143</v>
      </c>
      <c r="C14" t="s">
        <v>0</v>
      </c>
      <c r="M14" s="52"/>
    </row>
    <row r="15" spans="1:16" x14ac:dyDescent="0.25">
      <c r="B15" s="5" t="str">
        <f>IF(B10&gt;B14,"Calculations based on maximum stack height of "&amp;B14&amp;" mm calculated based on distance between supports of basket.","")</f>
        <v/>
      </c>
    </row>
    <row r="16" spans="1:16" ht="33" customHeight="1" x14ac:dyDescent="0.25">
      <c r="H16" s="98" t="s">
        <v>20</v>
      </c>
      <c r="I16" s="99" t="s">
        <v>18</v>
      </c>
      <c r="J16" s="100" t="s">
        <v>19</v>
      </c>
      <c r="K16" s="47"/>
      <c r="L16" s="47"/>
      <c r="M16" s="48"/>
      <c r="N16" s="46"/>
    </row>
    <row r="17" spans="1:14" ht="18" customHeight="1" x14ac:dyDescent="0.25">
      <c r="D17" s="90" t="s">
        <v>74</v>
      </c>
      <c r="E17" s="91"/>
      <c r="F17" s="91"/>
      <c r="G17" s="91"/>
      <c r="H17" s="85">
        <v>8.3000000000000007</v>
      </c>
      <c r="I17" s="86">
        <f t="shared" ref="I17:I24" si="0">(H17/2)^2*PI()</f>
        <v>54.106079476450226</v>
      </c>
      <c r="J17" s="68">
        <f t="shared" ref="J17:J24" si="1">ROUND($B$13/(I17*2),0)</f>
        <v>74</v>
      </c>
      <c r="K17" s="46"/>
      <c r="L17" s="46"/>
      <c r="M17" s="46"/>
      <c r="N17" s="46"/>
    </row>
    <row r="18" spans="1:14" ht="18" customHeight="1" x14ac:dyDescent="0.25">
      <c r="D18" s="92" t="s">
        <v>69</v>
      </c>
      <c r="E18" s="84"/>
      <c r="F18" s="84"/>
      <c r="G18" s="84"/>
      <c r="H18" s="88">
        <v>7.5</v>
      </c>
      <c r="I18" s="89">
        <f t="shared" si="0"/>
        <v>44.178646691106465</v>
      </c>
      <c r="J18" s="68">
        <f t="shared" si="1"/>
        <v>91</v>
      </c>
      <c r="K18" s="46"/>
      <c r="L18" s="46"/>
      <c r="M18" s="46"/>
      <c r="N18" s="46"/>
    </row>
    <row r="19" spans="1:14" ht="18" customHeight="1" x14ac:dyDescent="0.25">
      <c r="D19" s="93" t="s">
        <v>68</v>
      </c>
      <c r="E19" s="83"/>
      <c r="F19" s="83"/>
      <c r="G19" s="83"/>
      <c r="H19" s="85">
        <v>7.3</v>
      </c>
      <c r="I19" s="86">
        <f t="shared" si="0"/>
        <v>41.853868127450021</v>
      </c>
      <c r="J19" s="68">
        <f t="shared" si="1"/>
        <v>96</v>
      </c>
      <c r="K19" s="46"/>
      <c r="L19" s="46"/>
      <c r="M19" s="46"/>
      <c r="N19" s="46"/>
    </row>
    <row r="20" spans="1:14" ht="18" customHeight="1" x14ac:dyDescent="0.25">
      <c r="D20" s="92" t="s">
        <v>70</v>
      </c>
      <c r="E20" s="84"/>
      <c r="F20" s="84"/>
      <c r="G20" s="84"/>
      <c r="H20" s="88">
        <v>6.7</v>
      </c>
      <c r="I20" s="89">
        <f t="shared" si="0"/>
        <v>35.256523554911453</v>
      </c>
      <c r="J20" s="68">
        <f t="shared" si="1"/>
        <v>113</v>
      </c>
    </row>
    <row r="21" spans="1:14" ht="18" customHeight="1" x14ac:dyDescent="0.25">
      <c r="D21" s="93" t="s">
        <v>71</v>
      </c>
      <c r="E21" s="83"/>
      <c r="F21" s="83"/>
      <c r="G21" s="83"/>
      <c r="H21" s="85">
        <v>6.3</v>
      </c>
      <c r="I21" s="86">
        <f t="shared" si="0"/>
        <v>31.17245310524472</v>
      </c>
      <c r="J21" s="68">
        <f t="shared" si="1"/>
        <v>128</v>
      </c>
    </row>
    <row r="22" spans="1:14" ht="18" customHeight="1" x14ac:dyDescent="0.25">
      <c r="D22" s="92" t="s">
        <v>76</v>
      </c>
      <c r="E22" s="84"/>
      <c r="F22" s="84"/>
      <c r="G22" s="84"/>
      <c r="H22" s="88">
        <v>6.2</v>
      </c>
      <c r="I22" s="89">
        <f t="shared" si="0"/>
        <v>30.190705400997917</v>
      </c>
      <c r="J22" s="68">
        <f t="shared" si="1"/>
        <v>132</v>
      </c>
    </row>
    <row r="23" spans="1:14" ht="18" customHeight="1" x14ac:dyDescent="0.25">
      <c r="D23" s="93" t="s">
        <v>72</v>
      </c>
      <c r="E23" s="83"/>
      <c r="F23" s="83"/>
      <c r="G23" s="83"/>
      <c r="H23" s="85">
        <v>5.2</v>
      </c>
      <c r="I23" s="86">
        <f t="shared" si="0"/>
        <v>21.237166338267002</v>
      </c>
      <c r="J23" s="68">
        <f t="shared" si="1"/>
        <v>188</v>
      </c>
    </row>
    <row r="24" spans="1:14" ht="18" customHeight="1" x14ac:dyDescent="0.25">
      <c r="D24" s="94" t="s">
        <v>73</v>
      </c>
      <c r="E24" s="95"/>
      <c r="F24" s="95"/>
      <c r="G24" s="95"/>
      <c r="H24" s="96">
        <v>5.2</v>
      </c>
      <c r="I24" s="97">
        <f t="shared" si="0"/>
        <v>21.237166338267002</v>
      </c>
      <c r="J24" s="68">
        <f t="shared" si="1"/>
        <v>188</v>
      </c>
    </row>
    <row r="27" spans="1:14" x14ac:dyDescent="0.25">
      <c r="A27" s="3" t="s">
        <v>21</v>
      </c>
    </row>
    <row r="28" spans="1:14" x14ac:dyDescent="0.25">
      <c r="A28" t="s">
        <v>22</v>
      </c>
    </row>
  </sheetData>
  <sheetProtection password="E8E6" sheet="1" objects="1" scenarios="1" selectLockedCells="1"/>
  <mergeCells count="3">
    <mergeCell ref="B3:M3"/>
    <mergeCell ref="B4:M4"/>
    <mergeCell ref="B5:M5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00B0F0"/>
  </sheetPr>
  <dimension ref="A1:AC26"/>
  <sheetViews>
    <sheetView showGridLines="0" showRowColHeaders="0" zoomScaleNormal="100" workbookViewId="0">
      <selection activeCell="B8" sqref="B8"/>
    </sheetView>
  </sheetViews>
  <sheetFormatPr defaultRowHeight="15" x14ac:dyDescent="0.25"/>
  <cols>
    <col min="1" max="1" width="24.85546875" style="9" customWidth="1"/>
    <col min="2" max="2" width="10.42578125" style="9" customWidth="1"/>
    <col min="3" max="3" width="6.42578125" style="9" customWidth="1"/>
    <col min="4" max="4" width="15.5703125" style="9" customWidth="1"/>
    <col min="5" max="5" width="17" style="9" customWidth="1"/>
    <col min="6" max="6" width="7.7109375" style="9" customWidth="1"/>
    <col min="7" max="7" width="9.42578125" style="9" customWidth="1"/>
    <col min="8" max="8" width="9.5703125" style="9" customWidth="1"/>
    <col min="9" max="9" width="11.85546875" style="9" customWidth="1"/>
    <col min="10" max="10" width="10.85546875" style="9" customWidth="1"/>
    <col min="11" max="13" width="7.7109375" style="9" customWidth="1"/>
    <col min="14" max="18" width="6.7109375" style="9" customWidth="1"/>
    <col min="19" max="16384" width="9.140625" style="9"/>
  </cols>
  <sheetData>
    <row r="1" spans="1:29" ht="20.100000000000001" customHeight="1" x14ac:dyDescent="0.25">
      <c r="A1" s="71" t="s">
        <v>23</v>
      </c>
    </row>
    <row r="2" spans="1:29" ht="20.100000000000001" customHeight="1" x14ac:dyDescent="0.3">
      <c r="A2" s="10" t="s">
        <v>32</v>
      </c>
      <c r="B2" s="11"/>
      <c r="C2" s="11"/>
      <c r="D2" s="11"/>
      <c r="E2" s="11"/>
      <c r="F2" s="11"/>
      <c r="G2" s="11"/>
      <c r="H2" s="11"/>
      <c r="I2" s="11"/>
      <c r="J2" s="11"/>
      <c r="K2" s="49"/>
      <c r="L2" s="49"/>
      <c r="M2" s="49"/>
      <c r="N2" s="49"/>
      <c r="O2" s="49"/>
      <c r="P2" s="49"/>
      <c r="Q2" s="49"/>
      <c r="R2" s="49"/>
    </row>
    <row r="3" spans="1:29" x14ac:dyDescent="0.25">
      <c r="A3" s="58"/>
      <c r="B3" s="111" t="s">
        <v>66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1:29" x14ac:dyDescent="0.25">
      <c r="B4" s="111" t="s">
        <v>34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</row>
    <row r="5" spans="1:29" ht="12" customHeight="1" x14ac:dyDescent="0.25">
      <c r="B5" s="111" t="s">
        <v>33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29" x14ac:dyDescent="0.25">
      <c r="A6" s="12" t="s">
        <v>31</v>
      </c>
      <c r="F6" s="12"/>
      <c r="G6" s="12"/>
      <c r="H6" s="12"/>
      <c r="I6" s="12"/>
      <c r="J6" s="12"/>
    </row>
    <row r="7" spans="1:29" x14ac:dyDescent="0.25">
      <c r="B7" s="7"/>
      <c r="E7" s="101"/>
      <c r="F7" s="101"/>
      <c r="G7" s="101"/>
      <c r="H7" s="101"/>
      <c r="I7" s="101"/>
      <c r="J7" s="101"/>
      <c r="K7" s="101"/>
      <c r="L7" s="101"/>
      <c r="M7" s="101"/>
      <c r="N7" s="101"/>
      <c r="U7" s="13"/>
      <c r="V7" s="13"/>
      <c r="W7" s="13"/>
      <c r="X7" s="13"/>
      <c r="Y7" s="13"/>
      <c r="Z7" s="13"/>
      <c r="AA7" s="13"/>
      <c r="AB7" s="13"/>
      <c r="AC7" s="13"/>
    </row>
    <row r="8" spans="1:29" x14ac:dyDescent="0.25">
      <c r="A8" s="105" t="s">
        <v>30</v>
      </c>
      <c r="B8" s="4">
        <v>25</v>
      </c>
      <c r="C8" s="9" t="s">
        <v>0</v>
      </c>
      <c r="E8" s="79"/>
      <c r="F8" s="53"/>
      <c r="G8" s="53"/>
      <c r="H8" s="53"/>
      <c r="I8" s="53"/>
      <c r="J8" s="53"/>
      <c r="K8" s="53"/>
      <c r="L8" s="53"/>
      <c r="M8" s="53"/>
      <c r="N8" s="102"/>
    </row>
    <row r="9" spans="1:29" x14ac:dyDescent="0.25">
      <c r="A9" s="106" t="s">
        <v>13</v>
      </c>
      <c r="B9" s="4">
        <v>0</v>
      </c>
      <c r="C9" s="9" t="s">
        <v>1</v>
      </c>
      <c r="E9" s="79"/>
      <c r="F9" s="103"/>
      <c r="G9" s="103"/>
      <c r="H9" s="103"/>
      <c r="I9" s="103"/>
      <c r="J9" s="103"/>
      <c r="K9" s="103"/>
      <c r="L9" s="103"/>
      <c r="M9" s="103"/>
      <c r="N9" s="103"/>
    </row>
    <row r="10" spans="1:29" x14ac:dyDescent="0.25">
      <c r="A10" s="106" t="s">
        <v>16</v>
      </c>
      <c r="B10" s="9">
        <f>ROUND((B8/2)^2*PI(),0)</f>
        <v>491</v>
      </c>
      <c r="C10" s="9" t="s">
        <v>2</v>
      </c>
      <c r="E10" s="80"/>
      <c r="F10" s="104"/>
      <c r="G10" s="104"/>
      <c r="H10" s="104"/>
      <c r="I10" s="104"/>
      <c r="J10" s="104"/>
      <c r="K10" s="104"/>
      <c r="L10" s="104"/>
      <c r="M10" s="104"/>
      <c r="N10" s="104"/>
    </row>
    <row r="11" spans="1:29" x14ac:dyDescent="0.25">
      <c r="A11" s="106" t="s">
        <v>17</v>
      </c>
      <c r="B11" s="9">
        <f>ROUND(B10/((100+B9)/100)*0.4,0)</f>
        <v>196</v>
      </c>
      <c r="C11" s="9" t="s">
        <v>2</v>
      </c>
      <c r="M11" s="21"/>
      <c r="N11" s="21"/>
    </row>
    <row r="12" spans="1:29" x14ac:dyDescent="0.25">
      <c r="A12" s="2"/>
      <c r="M12" s="21"/>
      <c r="N12" s="21"/>
    </row>
    <row r="13" spans="1:29" x14ac:dyDescent="0.25">
      <c r="A13" s="15"/>
      <c r="M13" s="21"/>
      <c r="N13" s="21"/>
    </row>
    <row r="14" spans="1:29" ht="36" customHeight="1" x14ac:dyDescent="0.25">
      <c r="D14"/>
      <c r="E14"/>
      <c r="F14"/>
      <c r="G14"/>
      <c r="H14" s="98" t="s">
        <v>20</v>
      </c>
      <c r="I14" s="99" t="s">
        <v>18</v>
      </c>
      <c r="J14" s="100" t="s">
        <v>67</v>
      </c>
      <c r="L14" s="49"/>
      <c r="M14" s="49"/>
      <c r="N14" s="49"/>
    </row>
    <row r="15" spans="1:29" ht="18" customHeight="1" x14ac:dyDescent="0.25">
      <c r="B15"/>
      <c r="D15" s="90" t="s">
        <v>74</v>
      </c>
      <c r="E15" s="91"/>
      <c r="F15" s="91"/>
      <c r="G15" s="91"/>
      <c r="H15" s="85">
        <v>8.3000000000000007</v>
      </c>
      <c r="I15" s="107">
        <f t="shared" ref="I15:I22" si="0">(H15/2)^2*PI()</f>
        <v>54.106079476450226</v>
      </c>
      <c r="J15" s="14">
        <f t="shared" ref="J15:J22" si="1">ROUND($B$11/(I15),0)-1</f>
        <v>3</v>
      </c>
      <c r="L15" s="49"/>
      <c r="M15" s="49"/>
      <c r="N15" s="49"/>
    </row>
    <row r="16" spans="1:29" ht="18" customHeight="1" x14ac:dyDescent="0.25">
      <c r="D16" s="92" t="s">
        <v>69</v>
      </c>
      <c r="E16" s="84"/>
      <c r="F16" s="84"/>
      <c r="G16" s="84"/>
      <c r="H16" s="88">
        <v>7.5</v>
      </c>
      <c r="I16" s="108">
        <f t="shared" si="0"/>
        <v>44.178646691106465</v>
      </c>
      <c r="J16" s="14">
        <f t="shared" si="1"/>
        <v>3</v>
      </c>
    </row>
    <row r="17" spans="1:10" ht="18" customHeight="1" x14ac:dyDescent="0.25">
      <c r="D17" s="93" t="s">
        <v>68</v>
      </c>
      <c r="E17" s="83"/>
      <c r="F17" s="83"/>
      <c r="G17" s="83"/>
      <c r="H17" s="85">
        <v>7.3</v>
      </c>
      <c r="I17" s="107">
        <f t="shared" si="0"/>
        <v>41.853868127450021</v>
      </c>
      <c r="J17" s="14">
        <f t="shared" si="1"/>
        <v>4</v>
      </c>
    </row>
    <row r="18" spans="1:10" ht="18" customHeight="1" x14ac:dyDescent="0.25">
      <c r="D18" s="92" t="s">
        <v>70</v>
      </c>
      <c r="E18" s="84"/>
      <c r="F18" s="84"/>
      <c r="G18" s="84"/>
      <c r="H18" s="88">
        <v>6.7</v>
      </c>
      <c r="I18" s="108">
        <f t="shared" si="0"/>
        <v>35.256523554911453</v>
      </c>
      <c r="J18" s="14">
        <f t="shared" si="1"/>
        <v>5</v>
      </c>
    </row>
    <row r="19" spans="1:10" ht="18" customHeight="1" x14ac:dyDescent="0.25">
      <c r="D19" s="93" t="s">
        <v>71</v>
      </c>
      <c r="E19" s="83"/>
      <c r="F19" s="83"/>
      <c r="G19" s="83"/>
      <c r="H19" s="85">
        <v>6.3</v>
      </c>
      <c r="I19" s="107">
        <f t="shared" si="0"/>
        <v>31.17245310524472</v>
      </c>
      <c r="J19" s="14">
        <f t="shared" si="1"/>
        <v>5</v>
      </c>
    </row>
    <row r="20" spans="1:10" ht="18" customHeight="1" x14ac:dyDescent="0.25">
      <c r="D20" s="92" t="s">
        <v>76</v>
      </c>
      <c r="E20" s="84"/>
      <c r="F20" s="84"/>
      <c r="G20" s="84"/>
      <c r="H20" s="88">
        <v>6.2</v>
      </c>
      <c r="I20" s="108">
        <f t="shared" si="0"/>
        <v>30.190705400997917</v>
      </c>
      <c r="J20" s="14">
        <f t="shared" si="1"/>
        <v>5</v>
      </c>
    </row>
    <row r="21" spans="1:10" ht="18" customHeight="1" x14ac:dyDescent="0.25">
      <c r="D21" s="93" t="s">
        <v>72</v>
      </c>
      <c r="E21" s="83"/>
      <c r="F21" s="83"/>
      <c r="G21" s="83"/>
      <c r="H21" s="85">
        <v>5.2</v>
      </c>
      <c r="I21" s="107">
        <f t="shared" si="0"/>
        <v>21.237166338267002</v>
      </c>
      <c r="J21" s="14">
        <f t="shared" si="1"/>
        <v>8</v>
      </c>
    </row>
    <row r="22" spans="1:10" ht="18" customHeight="1" x14ac:dyDescent="0.25">
      <c r="D22" s="94" t="s">
        <v>73</v>
      </c>
      <c r="E22" s="95"/>
      <c r="F22" s="95"/>
      <c r="G22" s="95"/>
      <c r="H22" s="96">
        <v>5.2</v>
      </c>
      <c r="I22" s="109">
        <f t="shared" si="0"/>
        <v>21.237166338267002</v>
      </c>
      <c r="J22" s="57">
        <f t="shared" si="1"/>
        <v>8</v>
      </c>
    </row>
    <row r="25" spans="1:10" x14ac:dyDescent="0.25">
      <c r="A25" s="3" t="s">
        <v>35</v>
      </c>
    </row>
    <row r="26" spans="1:10" x14ac:dyDescent="0.25">
      <c r="A26" t="s">
        <v>29</v>
      </c>
    </row>
  </sheetData>
  <sheetProtection password="E8E6" sheet="1" objects="1" scenarios="1" selectLockedCells="1"/>
  <mergeCells count="3">
    <mergeCell ref="B3:N3"/>
    <mergeCell ref="B4:N4"/>
    <mergeCell ref="B5:N5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rgb="FFFF9F9F"/>
  </sheetPr>
  <dimension ref="B1:Z29"/>
  <sheetViews>
    <sheetView showGridLines="0" zoomScaleNormal="100" workbookViewId="0">
      <selection activeCell="C17" sqref="C17"/>
    </sheetView>
  </sheetViews>
  <sheetFormatPr defaultRowHeight="15" x14ac:dyDescent="0.25"/>
  <cols>
    <col min="1" max="1" width="3" style="9" customWidth="1"/>
    <col min="2" max="2" width="39.140625" style="9" customWidth="1"/>
    <col min="3" max="3" width="33.5703125" style="9" customWidth="1"/>
    <col min="4" max="4" width="60.42578125" style="9" customWidth="1"/>
    <col min="5" max="5" width="2.42578125" style="9" customWidth="1"/>
    <col min="6" max="6" width="10.7109375" style="41" hidden="1" customWidth="1"/>
    <col min="7" max="7" width="24" style="41" hidden="1" customWidth="1"/>
    <col min="8" max="8" width="5.85546875" style="41" hidden="1" customWidth="1"/>
    <col min="9" max="9" width="17.85546875" style="41" hidden="1" customWidth="1"/>
    <col min="10" max="10" width="12.42578125" style="41" hidden="1" customWidth="1"/>
    <col min="11" max="23" width="9.140625" style="41" hidden="1" customWidth="1"/>
    <col min="24" max="25" width="9.140625" style="9" hidden="1" customWidth="1"/>
    <col min="26" max="26" width="0.140625" style="9" hidden="1" customWidth="1"/>
    <col min="27" max="27" width="0" style="9" hidden="1" customWidth="1"/>
    <col min="28" max="16384" width="9.140625" style="9"/>
  </cols>
  <sheetData>
    <row r="1" spans="2:23" ht="15" customHeight="1" x14ac:dyDescent="0.45">
      <c r="B1" s="8"/>
    </row>
    <row r="2" spans="2:23" ht="30" customHeight="1" x14ac:dyDescent="0.25">
      <c r="B2" s="70" t="s">
        <v>65</v>
      </c>
      <c r="C2" s="69"/>
      <c r="D2" s="69"/>
      <c r="E2" s="69"/>
      <c r="F2" s="42"/>
      <c r="I2" s="41" t="s">
        <v>5</v>
      </c>
      <c r="J2" s="41" t="s">
        <v>6</v>
      </c>
      <c r="K2" s="41" t="s">
        <v>7</v>
      </c>
      <c r="L2" s="41" t="s">
        <v>8</v>
      </c>
    </row>
    <row r="3" spans="2:23" ht="49.5" customHeight="1" x14ac:dyDescent="0.25">
      <c r="B3" s="112" t="s">
        <v>75</v>
      </c>
      <c r="C3" s="112"/>
      <c r="D3" s="112"/>
      <c r="G3" s="43"/>
      <c r="I3" s="43" t="s">
        <v>42</v>
      </c>
      <c r="J3" s="43" t="s">
        <v>43</v>
      </c>
      <c r="K3" s="43" t="s">
        <v>77</v>
      </c>
      <c r="L3" s="43" t="s">
        <v>44</v>
      </c>
    </row>
    <row r="4" spans="2:23" ht="6.95" customHeight="1" x14ac:dyDescent="0.25">
      <c r="I4" s="41">
        <v>1</v>
      </c>
      <c r="J4" s="41">
        <v>2</v>
      </c>
      <c r="K4" s="41">
        <v>3</v>
      </c>
      <c r="L4" s="41">
        <v>4</v>
      </c>
    </row>
    <row r="5" spans="2:23" x14ac:dyDescent="0.25">
      <c r="B5" s="16" t="s">
        <v>60</v>
      </c>
      <c r="I5" s="41" t="s">
        <v>45</v>
      </c>
      <c r="J5" s="41" t="s">
        <v>46</v>
      </c>
      <c r="K5" s="41" t="s">
        <v>47</v>
      </c>
      <c r="L5" s="41" t="s">
        <v>48</v>
      </c>
    </row>
    <row r="6" spans="2:23" x14ac:dyDescent="0.25">
      <c r="B6" s="9" t="s">
        <v>59</v>
      </c>
      <c r="G6" s="41" t="s">
        <v>36</v>
      </c>
      <c r="H6" s="41">
        <v>1</v>
      </c>
      <c r="I6" s="41">
        <v>300</v>
      </c>
      <c r="J6" s="41">
        <v>225</v>
      </c>
      <c r="K6" s="41">
        <v>150</v>
      </c>
      <c r="L6" s="41">
        <v>0</v>
      </c>
    </row>
    <row r="7" spans="2:23" ht="6.95" customHeight="1" x14ac:dyDescent="0.25">
      <c r="G7" s="41" t="s">
        <v>37</v>
      </c>
      <c r="H7" s="41">
        <v>2</v>
      </c>
      <c r="I7" s="41">
        <v>100</v>
      </c>
      <c r="J7" s="41">
        <v>75</v>
      </c>
      <c r="K7" s="41">
        <v>50</v>
      </c>
      <c r="L7" s="41">
        <v>0</v>
      </c>
    </row>
    <row r="8" spans="2:23" ht="6.95" customHeight="1" x14ac:dyDescent="0.25">
      <c r="B8" s="17"/>
      <c r="C8" s="18"/>
      <c r="D8" s="18"/>
      <c r="E8" s="19"/>
      <c r="G8" s="41" t="s">
        <v>39</v>
      </c>
      <c r="H8" s="41">
        <v>3</v>
      </c>
      <c r="I8" s="41">
        <v>50</v>
      </c>
      <c r="J8" s="41">
        <v>38</v>
      </c>
      <c r="K8" s="41">
        <v>25</v>
      </c>
      <c r="L8" s="41">
        <v>0</v>
      </c>
    </row>
    <row r="9" spans="2:23" ht="15" customHeight="1" x14ac:dyDescent="0.25">
      <c r="B9" s="20" t="s">
        <v>40</v>
      </c>
      <c r="C9" s="39" t="s">
        <v>37</v>
      </c>
      <c r="D9" s="59"/>
      <c r="E9" s="22"/>
      <c r="F9" s="41">
        <f>IF(C9=G6,1,IF(C9=G7,2,IF(C9=G8,3,4)))</f>
        <v>2</v>
      </c>
      <c r="G9" s="41" t="s">
        <v>38</v>
      </c>
      <c r="H9" s="41">
        <v>4</v>
      </c>
      <c r="I9" s="41">
        <v>10</v>
      </c>
      <c r="J9" s="41">
        <v>8</v>
      </c>
      <c r="K9" s="41">
        <v>5</v>
      </c>
      <c r="L9" s="41">
        <v>0</v>
      </c>
    </row>
    <row r="10" spans="2:23" s="26" customFormat="1" ht="6.95" customHeight="1" x14ac:dyDescent="0.25">
      <c r="B10" s="23"/>
      <c r="C10" s="24"/>
      <c r="D10" s="24"/>
      <c r="E10" s="25"/>
      <c r="G10" s="41"/>
      <c r="H10" s="41"/>
      <c r="I10" s="41" t="s">
        <v>36</v>
      </c>
      <c r="J10" s="41" t="s">
        <v>37</v>
      </c>
      <c r="K10" s="41" t="s">
        <v>39</v>
      </c>
      <c r="L10" s="41" t="s">
        <v>38</v>
      </c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</row>
    <row r="11" spans="2:23" ht="6.95" customHeight="1" x14ac:dyDescent="0.25">
      <c r="B11" s="27"/>
      <c r="C11" s="26"/>
      <c r="D11" s="26"/>
      <c r="E11" s="26"/>
      <c r="G11" s="44"/>
      <c r="H11" s="44"/>
      <c r="I11" s="44">
        <v>1</v>
      </c>
      <c r="J11" s="44">
        <v>2</v>
      </c>
      <c r="K11" s="44">
        <v>3</v>
      </c>
      <c r="L11" s="44">
        <v>4</v>
      </c>
    </row>
    <row r="12" spans="2:23" ht="9.75" customHeight="1" x14ac:dyDescent="0.25">
      <c r="B12" s="28"/>
      <c r="C12" s="29"/>
      <c r="D12" s="29"/>
      <c r="E12" s="30"/>
    </row>
    <row r="13" spans="2:23" ht="43.5" customHeight="1" x14ac:dyDescent="0.25">
      <c r="B13" s="31" t="s">
        <v>41</v>
      </c>
      <c r="C13" s="40" t="s">
        <v>42</v>
      </c>
      <c r="D13" s="32" t="str">
        <f>HLOOKUP(C13,I3:L5,3,1)</f>
        <v>Równoznaczny z plastikowym korytkiem</v>
      </c>
      <c r="E13" s="33"/>
      <c r="F13" s="44">
        <f>HLOOKUP(C13,I3:L4,2,1)</f>
        <v>1</v>
      </c>
      <c r="G13" s="41" t="s">
        <v>49</v>
      </c>
      <c r="H13" s="41" t="s">
        <v>3</v>
      </c>
    </row>
    <row r="14" spans="2:23" ht="9" customHeight="1" x14ac:dyDescent="0.25">
      <c r="B14" s="23"/>
      <c r="C14" s="24"/>
      <c r="D14" s="24"/>
      <c r="E14" s="25"/>
      <c r="G14" s="41" t="s">
        <v>50</v>
      </c>
      <c r="H14" s="41">
        <v>0.2</v>
      </c>
    </row>
    <row r="15" spans="2:23" ht="6.95" customHeight="1" x14ac:dyDescent="0.25">
      <c r="B15" s="34"/>
      <c r="G15" s="41" t="s">
        <v>51</v>
      </c>
      <c r="H15" s="41">
        <v>0.4</v>
      </c>
    </row>
    <row r="16" spans="2:23" ht="11.25" customHeight="1" x14ac:dyDescent="0.25">
      <c r="B16" s="35"/>
      <c r="C16" s="18"/>
      <c r="D16" s="18"/>
      <c r="E16" s="19"/>
      <c r="G16" s="41" t="s">
        <v>52</v>
      </c>
      <c r="H16" s="41">
        <v>0.6</v>
      </c>
    </row>
    <row r="17" spans="2:8" ht="15" customHeight="1" x14ac:dyDescent="0.25">
      <c r="B17" s="20" t="s">
        <v>49</v>
      </c>
      <c r="C17" s="39" t="s">
        <v>52</v>
      </c>
      <c r="D17" s="36" t="s">
        <v>61</v>
      </c>
      <c r="E17" s="22"/>
      <c r="F17" s="41">
        <f>IF(C17=G14,H14,IF(C17=G15,H15,IF(C17=G16,H16,IF(C17=G17,H17,IF(C17=G18,H18,IF(C17=G19,H19,IF(C17=G20,H20,IF(C17=G21,H21,IF(C17=G22,H22,H23)))))))))</f>
        <v>0.6</v>
      </c>
      <c r="G17" s="41" t="s">
        <v>53</v>
      </c>
      <c r="H17" s="41">
        <v>0.8</v>
      </c>
    </row>
    <row r="18" spans="2:8" ht="27.75" customHeight="1" x14ac:dyDescent="0.25">
      <c r="B18" s="20"/>
      <c r="C18" s="21"/>
      <c r="D18" s="64" t="s">
        <v>62</v>
      </c>
      <c r="E18" s="22"/>
      <c r="G18" s="41" t="s">
        <v>54</v>
      </c>
      <c r="H18" s="41">
        <v>1</v>
      </c>
    </row>
    <row r="19" spans="2:8" ht="19.5" customHeight="1" x14ac:dyDescent="0.25">
      <c r="B19" s="20"/>
      <c r="C19" s="21"/>
      <c r="D19" s="63" t="s">
        <v>64</v>
      </c>
      <c r="E19" s="37"/>
      <c r="G19" s="41" t="s">
        <v>55</v>
      </c>
      <c r="H19" s="41">
        <v>2</v>
      </c>
    </row>
    <row r="20" spans="2:8" ht="6.95" customHeight="1" x14ac:dyDescent="0.25">
      <c r="B20" s="23"/>
      <c r="C20" s="24"/>
      <c r="D20" s="24"/>
      <c r="E20" s="25"/>
      <c r="G20" s="41" t="s">
        <v>58</v>
      </c>
      <c r="H20" s="41">
        <v>3</v>
      </c>
    </row>
    <row r="21" spans="2:8" ht="6.95" customHeight="1" x14ac:dyDescent="0.25">
      <c r="B21" s="34"/>
      <c r="G21" s="41" t="s">
        <v>56</v>
      </c>
      <c r="H21" s="41">
        <v>4</v>
      </c>
    </row>
    <row r="22" spans="2:8" ht="13.5" customHeight="1" x14ac:dyDescent="0.25">
      <c r="B22" s="35"/>
      <c r="C22" s="18"/>
      <c r="D22" s="18"/>
      <c r="E22" s="19"/>
      <c r="G22" s="41" t="s">
        <v>57</v>
      </c>
      <c r="H22" s="41">
        <v>5</v>
      </c>
    </row>
    <row r="23" spans="2:8" ht="15" customHeight="1" x14ac:dyDescent="0.25">
      <c r="B23" s="20" t="s">
        <v>63</v>
      </c>
      <c r="C23" s="60" t="str">
        <f>INDEX(I6:L9,F9,F13)*F17&amp;" mm"</f>
        <v>60 mm</v>
      </c>
      <c r="D23" s="21"/>
      <c r="E23" s="22"/>
      <c r="G23" s="41" t="s">
        <v>4</v>
      </c>
      <c r="H23" s="41">
        <v>6</v>
      </c>
    </row>
    <row r="24" spans="2:8" ht="15" customHeight="1" x14ac:dyDescent="0.25">
      <c r="B24" s="38"/>
      <c r="C24" s="24"/>
      <c r="D24" s="24"/>
      <c r="E24" s="25"/>
    </row>
    <row r="25" spans="2:8" ht="21.75" customHeight="1" x14ac:dyDescent="0.25"/>
    <row r="26" spans="2:8" x14ac:dyDescent="0.25">
      <c r="B26" s="3" t="s">
        <v>21</v>
      </c>
    </row>
    <row r="27" spans="2:8" x14ac:dyDescent="0.25">
      <c r="B27" t="s">
        <v>22</v>
      </c>
      <c r="D27" s="50"/>
      <c r="E27" s="49"/>
    </row>
    <row r="28" spans="2:8" x14ac:dyDescent="0.25">
      <c r="D28" s="49"/>
      <c r="E28" s="49"/>
    </row>
    <row r="29" spans="2:8" x14ac:dyDescent="0.25">
      <c r="D29" s="49"/>
      <c r="E29" s="49"/>
    </row>
  </sheetData>
  <sheetProtection sheet="1" objects="1" scenarios="1" selectLockedCells="1"/>
  <mergeCells count="1">
    <mergeCell ref="B3:D3"/>
  </mergeCells>
  <dataValidations count="3">
    <dataValidation type="list" allowBlank="1" showInputMessage="1" showErrorMessage="1" sqref="C17">
      <formula1>$G$14:$G$23</formula1>
    </dataValidation>
    <dataValidation type="list" allowBlank="1" showInputMessage="1" showErrorMessage="1" sqref="C13">
      <formula1>$I$3:$L$3</formula1>
    </dataValidation>
    <dataValidation type="list" allowBlank="1" showInputMessage="1" showErrorMessage="1" sqref="C9 E9">
      <formula1>$G$6:$G$9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Korytka kablowe</vt:lpstr>
      <vt:lpstr>Korytka siatkowe i drabinki</vt:lpstr>
      <vt:lpstr>Rury kablowe</vt:lpstr>
      <vt:lpstr>Odległość separacji kabli</vt:lpstr>
      <vt:lpstr>Koncentryc</vt:lpstr>
      <vt:lpstr>sdff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s-cabling@s-cabling.pl</dc:creator>
  <cp:lastModifiedBy>Marcin Marczyński</cp:lastModifiedBy>
  <cp:lastPrinted>2013-05-28T08:13:45Z</cp:lastPrinted>
  <dcterms:created xsi:type="dcterms:W3CDTF">2010-02-17T08:30:01Z</dcterms:created>
  <dcterms:modified xsi:type="dcterms:W3CDTF">2016-03-09T14:56:44Z</dcterms:modified>
</cp:coreProperties>
</file>